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pcadministrativedirector/Documents/Budgets/2023-24 Budget/"/>
    </mc:Choice>
  </mc:AlternateContent>
  <xr:revisionPtr revIDLastSave="0" documentId="13_ncr:1_{2488743D-93EB-F74C-A58A-208DDB268ADF}" xr6:coauthVersionLast="47" xr6:coauthVersionMax="47" xr10:uidLastSave="{00000000-0000-0000-0000-000000000000}"/>
  <bookViews>
    <workbookView xWindow="180" yWindow="760" windowWidth="16820" windowHeight="20160" xr2:uid="{9DA2CC7D-A2DB-6E47-832B-AF51A0FD11B0}"/>
  </bookViews>
  <sheets>
    <sheet name="Sheet1" sheetId="1" r:id="rId1"/>
  </sheets>
  <definedNames>
    <definedName name="_xlnm.Print_Area" localSheetId="0">Sheet1!$A$1:$F$86</definedName>
    <definedName name="_xlnm.Print_Titles" localSheetId="0">Sheet1!$1:$6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65" i="1" l="1"/>
  <c r="E77" i="1" s="1"/>
  <c r="E27" i="1" s="1"/>
  <c r="E53" i="1"/>
  <c r="E26" i="1" s="1"/>
  <c r="E38" i="1"/>
  <c r="E16" i="1"/>
  <c r="B34" i="1"/>
  <c r="B50" i="1"/>
  <c r="C65" i="1" l="1"/>
  <c r="D65" i="1"/>
  <c r="D77" i="1" s="1"/>
  <c r="D27" i="1" s="1"/>
  <c r="C77" i="1"/>
  <c r="C27" i="1" s="1"/>
  <c r="C80" i="1"/>
  <c r="B80" i="1"/>
  <c r="B67" i="1"/>
  <c r="B53" i="1"/>
  <c r="B38" i="1"/>
  <c r="C53" i="1"/>
  <c r="C26" i="1" s="1"/>
  <c r="D53" i="1"/>
  <c r="D26" i="1" s="1"/>
  <c r="C38" i="1"/>
  <c r="C25" i="1" s="1"/>
  <c r="D38" i="1"/>
  <c r="D25" i="1" s="1"/>
  <c r="C16" i="1"/>
  <c r="D16" i="1"/>
  <c r="B65" i="1"/>
  <c r="B16" i="1"/>
  <c r="B19" i="1" s="1"/>
  <c r="D30" i="1" l="1"/>
  <c r="D20" i="1" s="1"/>
  <c r="B77" i="1"/>
  <c r="B27" i="1" s="1"/>
  <c r="B30" i="1" s="1"/>
  <c r="B20" i="1" s="1"/>
  <c r="B21" i="1" s="1"/>
  <c r="C19" i="1" l="1"/>
  <c r="C81" i="1" s="1"/>
  <c r="C29" i="1" s="1"/>
  <c r="C30" i="1" s="1"/>
  <c r="C20" i="1" s="1"/>
  <c r="B82" i="1"/>
  <c r="D19" i="1" l="1"/>
  <c r="D21" i="1" s="1"/>
  <c r="D82" i="1" l="1"/>
  <c r="E6" i="1" s="1"/>
  <c r="E19" i="1" s="1"/>
  <c r="E81" i="1" s="1"/>
  <c r="E29" i="1" s="1"/>
  <c r="E30" i="1" s="1"/>
  <c r="E20" i="1" s="1"/>
</calcChain>
</file>

<file path=xl/sharedStrings.xml><?xml version="1.0" encoding="utf-8"?>
<sst xmlns="http://schemas.openxmlformats.org/spreadsheetml/2006/main" count="81" uniqueCount="75">
  <si>
    <t xml:space="preserve"> </t>
  </si>
  <si>
    <t>OREGON POTATO COMMISSION</t>
  </si>
  <si>
    <t>Fiscal Year July 1st through June 30th</t>
  </si>
  <si>
    <t>Actual</t>
  </si>
  <si>
    <t>Approved</t>
  </si>
  <si>
    <t>Estimated</t>
  </si>
  <si>
    <t>Proposed</t>
  </si>
  <si>
    <t>2021-2022</t>
  </si>
  <si>
    <t>2022-2023</t>
  </si>
  <si>
    <t>BEGINNING CASH</t>
  </si>
  <si>
    <t>REVENUE</t>
  </si>
  <si>
    <t>ASSESSMENTS</t>
  </si>
  <si>
    <t>NW RESEARCH CONSORTIUM INCOME</t>
  </si>
  <si>
    <t>INTEREST</t>
  </si>
  <si>
    <t>OTHER INCOME</t>
  </si>
  <si>
    <t>ENDOWMENT INCOME</t>
  </si>
  <si>
    <t>ATP GRANT FUNDS</t>
  </si>
  <si>
    <t>TOTAL REVENUE</t>
  </si>
  <si>
    <t>AVAILABLE FOR FISCAL YEAR</t>
  </si>
  <si>
    <t>EXPENDITURES</t>
  </si>
  <si>
    <t>ENDING CASH</t>
  </si>
  <si>
    <t>SUMMARY OF EXPENDITURES</t>
  </si>
  <si>
    <t>PERSONNEL SERVICES</t>
  </si>
  <si>
    <t>MATERIALS AND SERVICES</t>
  </si>
  <si>
    <t>SPECIAL PAYMENTS</t>
  </si>
  <si>
    <t>ODA COMMODITY PROGRAM</t>
  </si>
  <si>
    <t>EMERGENCY FUND</t>
  </si>
  <si>
    <t>TOTAL BUDGETED EXPENSES</t>
  </si>
  <si>
    <t>DETAIL OF EXPENDITURES</t>
  </si>
  <si>
    <t>PERSONNEL  SERVICES</t>
  </si>
  <si>
    <t>WAGES AND SALARIES</t>
  </si>
  <si>
    <t>COMMISSIONER STIPEND</t>
  </si>
  <si>
    <t>OTHER PAYROLL COSTS</t>
  </si>
  <si>
    <t>VACATION LUMP SUM PAYOFF</t>
  </si>
  <si>
    <t>TOTAL PERSONNEL SERVICES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</si>
  <si>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</si>
  <si>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</si>
  <si>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</si>
  <si>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</si>
  <si>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</si>
  <si>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</si>
  <si>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</si>
  <si>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</si>
  <si>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</si>
  <si>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</si>
  <si>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</si>
  <si>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TOTAL MATERIALS AND SERVICES</t>
  </si>
  <si>
    <t>LEGISLATION</t>
  </si>
  <si>
    <t xml:space="preserve">     NW RESEARCH CONSORTIUM  PROJECTS</t>
  </si>
  <si>
    <t xml:space="preserve">     OREGON RESEARCH &amp; EXTENSION</t>
  </si>
  <si>
    <t xml:space="preserve">     BASE FUNDING</t>
  </si>
  <si>
    <t xml:space="preserve">     KLAMATH RESEARCH STATION EQUIPMENT</t>
  </si>
  <si>
    <t xml:space="preserve">     SEED BOOKS</t>
  </si>
  <si>
    <t xml:space="preserve">     NW POTATO RESEARCH COORDINATOR</t>
  </si>
  <si>
    <t xml:space="preserve">     NFPT</t>
  </si>
  <si>
    <t>SUBTOTAL RESEARCH &amp; EXTENSION</t>
  </si>
  <si>
    <t xml:space="preserve">     RESEARCH RESERVE FUND</t>
  </si>
  <si>
    <t>CONSUMER RESEARCH &amp; EDUCATION</t>
  </si>
  <si>
    <t>TRADE</t>
  </si>
  <si>
    <t>ATP GRANT FUNDED TRADE MISSION</t>
  </si>
  <si>
    <t>ATP GRANT OPC MATCHING EXPENSES</t>
  </si>
  <si>
    <t>NPC ANNUAL DUES &amp; OTHER DUES</t>
  </si>
  <si>
    <t>2021 SCBG PAID TO GROW THIS PROJECT</t>
  </si>
  <si>
    <t>2021 SCBG OPC MATCHING EXPENSES</t>
  </si>
  <si>
    <t>OSU  ENDOWMENT</t>
  </si>
  <si>
    <t>ADVANTAGE FUND</t>
  </si>
  <si>
    <t>TOTAL SPECIAL PAYMENTS</t>
  </si>
  <si>
    <t>CAPITAL OUTLAY</t>
  </si>
  <si>
    <t>2023-2024</t>
  </si>
  <si>
    <t xml:space="preserve">Approved </t>
  </si>
  <si>
    <t>EMERGENCY FUND  |</t>
  </si>
  <si>
    <t>SCBG REIMBURSEMENTS</t>
  </si>
  <si>
    <t>REGISTRATION FEES</t>
  </si>
  <si>
    <t>RESEARCH</t>
  </si>
  <si>
    <t xml:space="preserve">     UNASSIGNED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</si>
</sst>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theme="3" tint="0.7999816888943144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3" tint="0.79998168889431442"/>
      </right>
      <top style="thin">
        <color indexed="44"/>
      </top>
      <bottom style="thin">
        <color indexed="44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64"/>
      </right>
      <top/>
      <bottom style="thin">
        <color indexed="4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164" fontId="8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0" fillId="0" borderId="1" xfId="0" applyBorder="1"/>
    <xf numFmtId="164" fontId="1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2" borderId="1" xfId="0" applyFont="1" applyFill="1" applyBorder="1"/>
    <xf numFmtId="164" fontId="11" fillId="0" borderId="2" xfId="0" applyNumberFormat="1" applyFont="1" applyBorder="1"/>
    <xf numFmtId="164" fontId="11" fillId="0" borderId="1" xfId="0" applyNumberFormat="1" applyFont="1" applyBorder="1"/>
    <xf numFmtId="43" fontId="4" fillId="0" borderId="1" xfId="1" applyFont="1" applyFill="1" applyBorder="1"/>
    <xf numFmtId="164" fontId="16" fillId="0" borderId="1" xfId="0" applyNumberFormat="1" applyFont="1" applyBorder="1"/>
    <xf numFmtId="0" fontId="11" fillId="2" borderId="1" xfId="0" applyFont="1" applyFill="1" applyBorder="1"/>
    <xf numFmtId="164" fontId="11" fillId="0" borderId="1" xfId="1" applyNumberFormat="1" applyFont="1" applyFill="1" applyBorder="1"/>
    <xf numFmtId="164" fontId="11" fillId="0" borderId="1" xfId="0" applyNumberFormat="1" applyFont="1" applyBorder="1" applyAlignment="1">
      <alignment horizontal="right"/>
    </xf>
    <xf numFmtId="164" fontId="18" fillId="0" borderId="1" xfId="0" applyNumberFormat="1" applyFont="1" applyBorder="1"/>
    <xf numFmtId="164" fontId="4" fillId="0" borderId="4" xfId="0" applyNumberFormat="1" applyFont="1" applyBorder="1"/>
    <xf numFmtId="0" fontId="20" fillId="2" borderId="1" xfId="0" applyFont="1" applyFill="1" applyBorder="1"/>
    <xf numFmtId="164" fontId="10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0" borderId="3" xfId="0" applyNumberFormat="1" applyFont="1" applyBorder="1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1" xfId="2" applyNumberFormat="1" applyFont="1" applyFill="1" applyBorder="1"/>
    <xf numFmtId="164" fontId="18" fillId="0" borderId="1" xfId="2" applyNumberFormat="1" applyFont="1" applyFill="1" applyBorder="1"/>
    <xf numFmtId="164" fontId="21" fillId="0" borderId="0" xfId="2" applyNumberFormat="1" applyFont="1"/>
    <xf numFmtId="0" fontId="18" fillId="0" borderId="0" xfId="0" applyFont="1"/>
    <xf numFmtId="164" fontId="2" fillId="2" borderId="5" xfId="0" applyNumberFormat="1" applyFont="1" applyFill="1" applyBorder="1"/>
    <xf numFmtId="0" fontId="7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43" fontId="0" fillId="0" borderId="6" xfId="1" applyFont="1" applyFill="1" applyBorder="1"/>
    <xf numFmtId="0" fontId="11" fillId="0" borderId="6" xfId="0" applyFont="1" applyBorder="1"/>
    <xf numFmtId="0" fontId="4" fillId="0" borderId="5" xfId="0" applyFont="1" applyBorder="1"/>
    <xf numFmtId="0" fontId="0" fillId="2" borderId="5" xfId="0" applyFill="1" applyBorder="1"/>
    <xf numFmtId="0" fontId="20" fillId="0" borderId="5" xfId="0" applyFont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horizontal="left"/>
    </xf>
    <xf numFmtId="164" fontId="4" fillId="2" borderId="8" xfId="0" applyNumberFormat="1" applyFont="1" applyFill="1" applyBorder="1" applyAlignment="1">
      <alignment horizontal="left"/>
    </xf>
    <xf numFmtId="164" fontId="5" fillId="2" borderId="9" xfId="0" applyNumberFormat="1" applyFont="1" applyFill="1" applyBorder="1"/>
    <xf numFmtId="0" fontId="2" fillId="2" borderId="10" xfId="0" applyFont="1" applyFill="1" applyBorder="1"/>
    <xf numFmtId="164" fontId="5" fillId="2" borderId="11" xfId="0" applyNumberFormat="1" applyFont="1" applyFill="1" applyBorder="1"/>
    <xf numFmtId="0" fontId="7" fillId="0" borderId="10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0" fontId="12" fillId="0" borderId="10" xfId="0" applyFont="1" applyBorder="1"/>
    <xf numFmtId="164" fontId="11" fillId="0" borderId="11" xfId="0" applyNumberFormat="1" applyFont="1" applyBorder="1"/>
    <xf numFmtId="0" fontId="13" fillId="0" borderId="10" xfId="0" applyFont="1" applyBorder="1"/>
    <xf numFmtId="0" fontId="14" fillId="0" borderId="10" xfId="0" applyFont="1" applyBorder="1"/>
    <xf numFmtId="164" fontId="4" fillId="0" borderId="11" xfId="0" applyNumberFormat="1" applyFont="1" applyBorder="1"/>
    <xf numFmtId="0" fontId="8" fillId="0" borderId="10" xfId="0" applyFont="1" applyBorder="1"/>
    <xf numFmtId="10" fontId="14" fillId="0" borderId="10" xfId="0" applyNumberFormat="1" applyFont="1" applyBorder="1"/>
    <xf numFmtId="0" fontId="14" fillId="0" borderId="12" xfId="0" applyFont="1" applyBorder="1"/>
    <xf numFmtId="164" fontId="11" fillId="0" borderId="13" xfId="0" applyNumberFormat="1" applyFont="1" applyBorder="1"/>
    <xf numFmtId="0" fontId="15" fillId="0" borderId="10" xfId="0" applyFont="1" applyBorder="1"/>
    <xf numFmtId="164" fontId="16" fillId="0" borderId="11" xfId="0" applyNumberFormat="1" applyFont="1" applyBorder="1"/>
    <xf numFmtId="164" fontId="12" fillId="0" borderId="10" xfId="0" applyNumberFormat="1" applyFont="1" applyBorder="1"/>
    <xf numFmtId="164" fontId="14" fillId="0" borderId="10" xfId="0" applyNumberFormat="1" applyFont="1" applyBorder="1"/>
    <xf numFmtId="164" fontId="11" fillId="0" borderId="11" xfId="1" applyNumberFormat="1" applyFont="1" applyFill="1" applyBorder="1"/>
    <xf numFmtId="164" fontId="18" fillId="0" borderId="11" xfId="2" applyNumberFormat="1" applyFont="1" applyFill="1" applyBorder="1"/>
    <xf numFmtId="164" fontId="11" fillId="0" borderId="11" xfId="0" applyNumberFormat="1" applyFont="1" applyBorder="1" applyAlignment="1">
      <alignment horizontal="right"/>
    </xf>
    <xf numFmtId="164" fontId="18" fillId="0" borderId="11" xfId="0" applyNumberFormat="1" applyFont="1" applyBorder="1"/>
    <xf numFmtId="0" fontId="17" fillId="0" borderId="10" xfId="0" applyFont="1" applyBorder="1"/>
    <xf numFmtId="0" fontId="19" fillId="0" borderId="10" xfId="0" applyFont="1" applyBorder="1"/>
    <xf numFmtId="164" fontId="18" fillId="0" borderId="4" xfId="0" applyNumberFormat="1" applyFont="1" applyBorder="1"/>
    <xf numFmtId="164" fontId="21" fillId="2" borderId="15" xfId="0" applyNumberFormat="1" applyFont="1" applyFill="1" applyBorder="1"/>
    <xf numFmtId="164" fontId="20" fillId="0" borderId="4" xfId="0" applyNumberFormat="1" applyFont="1" applyBorder="1"/>
    <xf numFmtId="0" fontId="14" fillId="0" borderId="16" xfId="0" applyFont="1" applyBorder="1"/>
    <xf numFmtId="164" fontId="11" fillId="0" borderId="17" xfId="0" applyNumberFormat="1" applyFont="1" applyBorder="1"/>
    <xf numFmtId="0" fontId="12" fillId="0" borderId="14" xfId="0" applyFont="1" applyBorder="1"/>
    <xf numFmtId="164" fontId="4" fillId="0" borderId="15" xfId="0" applyNumberFormat="1" applyFont="1" applyBorder="1"/>
    <xf numFmtId="0" fontId="19" fillId="2" borderId="14" xfId="0" applyFont="1" applyFill="1" applyBorder="1"/>
    <xf numFmtId="164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6A45-7EC8-994B-AF54-A7E76371678B}">
  <dimension ref="A1:H85"/>
  <sheetViews>
    <sheetView tabSelected="1" zoomScale="160" zoomScaleNormal="185" workbookViewId="0">
      <pane ySplit="4" topLeftCell="A5" activePane="bottomLeft" state="frozen"/>
      <selection pane="bottomLeft" activeCell="A84" sqref="A84"/>
    </sheetView>
  </sheetViews>
  <sheetFormatPr baseColWidth="10" defaultRowHeight="16" x14ac:dyDescent="0.2"/>
  <cols>
    <col min="1" max="1" width="33.5" customWidth="1"/>
    <col min="2" max="5" width="13.33203125" customWidth="1"/>
    <col min="6" max="6" width="14.83203125" customWidth="1"/>
  </cols>
  <sheetData>
    <row r="1" spans="1:8" ht="25" x14ac:dyDescent="0.25">
      <c r="A1" s="40" t="s">
        <v>0</v>
      </c>
      <c r="B1" s="41" t="s">
        <v>1</v>
      </c>
      <c r="C1" s="42"/>
      <c r="D1" s="42"/>
      <c r="E1" s="42"/>
      <c r="F1" s="43"/>
      <c r="G1" s="30"/>
      <c r="H1" s="1"/>
    </row>
    <row r="2" spans="1:8" ht="25" x14ac:dyDescent="0.25">
      <c r="A2" s="44"/>
      <c r="B2" s="22" t="s">
        <v>2</v>
      </c>
      <c r="C2" s="21"/>
      <c r="D2" s="21"/>
      <c r="E2" s="21"/>
      <c r="F2" s="45"/>
      <c r="G2" s="30"/>
      <c r="H2" s="1"/>
    </row>
    <row r="3" spans="1:8" ht="18" x14ac:dyDescent="0.2">
      <c r="A3" s="46"/>
      <c r="B3" s="2" t="s">
        <v>3</v>
      </c>
      <c r="C3" s="2" t="s">
        <v>4</v>
      </c>
      <c r="D3" s="2" t="s">
        <v>5</v>
      </c>
      <c r="E3" s="2" t="s">
        <v>6</v>
      </c>
      <c r="F3" s="47" t="s">
        <v>69</v>
      </c>
      <c r="G3" s="31"/>
      <c r="H3" s="3"/>
    </row>
    <row r="4" spans="1:8" ht="18" x14ac:dyDescent="0.2">
      <c r="A4" s="46"/>
      <c r="B4" s="4" t="s">
        <v>7</v>
      </c>
      <c r="C4" s="4" t="s">
        <v>8</v>
      </c>
      <c r="D4" s="4" t="s">
        <v>8</v>
      </c>
      <c r="E4" s="4" t="s">
        <v>68</v>
      </c>
      <c r="F4" s="48" t="s">
        <v>68</v>
      </c>
      <c r="G4" s="31"/>
      <c r="H4" s="3"/>
    </row>
    <row r="5" spans="1:8" x14ac:dyDescent="0.2">
      <c r="A5" s="49"/>
      <c r="B5" s="20"/>
      <c r="C5" s="6"/>
      <c r="D5" s="7"/>
      <c r="E5" s="11"/>
      <c r="F5" s="50"/>
      <c r="G5" s="32"/>
      <c r="H5" s="1"/>
    </row>
    <row r="6" spans="1:8" x14ac:dyDescent="0.2">
      <c r="A6" s="51" t="s">
        <v>9</v>
      </c>
      <c r="B6" s="78">
        <v>1227530.1599999999</v>
      </c>
      <c r="C6" s="8">
        <v>1298166.27</v>
      </c>
      <c r="D6" s="8">
        <v>1355000</v>
      </c>
      <c r="E6" s="8">
        <f>D82</f>
        <v>1318975.94</v>
      </c>
      <c r="F6" s="8"/>
      <c r="G6" s="33"/>
      <c r="H6" s="9"/>
    </row>
    <row r="7" spans="1:8" x14ac:dyDescent="0.2">
      <c r="A7" s="49"/>
      <c r="B7" s="10"/>
      <c r="C7" s="8"/>
      <c r="D7" s="10"/>
      <c r="E7" s="10"/>
      <c r="F7" s="52"/>
      <c r="G7" s="34"/>
      <c r="H7" s="1"/>
    </row>
    <row r="8" spans="1:8" x14ac:dyDescent="0.2">
      <c r="A8" s="53" t="s">
        <v>10</v>
      </c>
      <c r="B8" s="11"/>
      <c r="C8" s="11"/>
      <c r="D8" s="11"/>
      <c r="E8" s="11"/>
      <c r="F8" s="52"/>
      <c r="G8" s="34"/>
      <c r="H8" s="1"/>
    </row>
    <row r="9" spans="1:8" x14ac:dyDescent="0.2">
      <c r="A9" s="54" t="s">
        <v>11</v>
      </c>
      <c r="B9" s="12">
        <v>1073771.52</v>
      </c>
      <c r="C9" s="8">
        <v>1000000</v>
      </c>
      <c r="D9" s="26">
        <v>960000</v>
      </c>
      <c r="E9" s="8">
        <v>1000000</v>
      </c>
      <c r="F9" s="55"/>
      <c r="G9" s="33"/>
      <c r="H9" s="9"/>
    </row>
    <row r="10" spans="1:8" x14ac:dyDescent="0.2">
      <c r="A10" s="54" t="s">
        <v>12</v>
      </c>
      <c r="B10" s="11">
        <v>272336</v>
      </c>
      <c r="C10" s="11">
        <v>128681</v>
      </c>
      <c r="D10" s="11">
        <v>128681</v>
      </c>
      <c r="E10" s="11">
        <v>127730</v>
      </c>
      <c r="F10" s="52"/>
      <c r="G10" s="35"/>
      <c r="H10" s="1"/>
    </row>
    <row r="11" spans="1:8" x14ac:dyDescent="0.2">
      <c r="A11" s="54" t="s">
        <v>13</v>
      </c>
      <c r="B11" s="11">
        <v>6890.24</v>
      </c>
      <c r="C11" s="11">
        <v>6500</v>
      </c>
      <c r="D11" s="11">
        <v>6500</v>
      </c>
      <c r="E11" s="11">
        <v>10000</v>
      </c>
      <c r="F11" s="52"/>
      <c r="G11" s="34"/>
      <c r="H11" s="1"/>
    </row>
    <row r="12" spans="1:8" x14ac:dyDescent="0.2">
      <c r="A12" s="54" t="s">
        <v>14</v>
      </c>
      <c r="B12" s="11">
        <v>1178.27</v>
      </c>
      <c r="C12" s="11">
        <v>0</v>
      </c>
      <c r="D12" s="11">
        <v>0</v>
      </c>
      <c r="E12" s="11">
        <v>0</v>
      </c>
      <c r="F12" s="52"/>
      <c r="G12" s="34"/>
      <c r="H12" s="1"/>
    </row>
    <row r="13" spans="1:8" x14ac:dyDescent="0.2">
      <c r="A13" s="54" t="s">
        <v>71</v>
      </c>
      <c r="B13" s="11">
        <v>118474.57</v>
      </c>
      <c r="C13" s="11">
        <v>174897.6</v>
      </c>
      <c r="D13" s="11">
        <v>135472</v>
      </c>
      <c r="E13" s="11">
        <v>96000</v>
      </c>
      <c r="F13" s="52"/>
      <c r="G13" s="34"/>
      <c r="H13" s="1"/>
    </row>
    <row r="14" spans="1:8" x14ac:dyDescent="0.2">
      <c r="A14" s="54" t="s">
        <v>15</v>
      </c>
      <c r="B14" s="11"/>
      <c r="C14" s="11">
        <v>0</v>
      </c>
      <c r="D14" s="11">
        <v>0</v>
      </c>
      <c r="E14" s="11">
        <v>0</v>
      </c>
      <c r="F14" s="52"/>
      <c r="G14" s="34"/>
      <c r="H14" s="1"/>
    </row>
    <row r="15" spans="1:8" x14ac:dyDescent="0.2">
      <c r="A15" s="54" t="s">
        <v>16</v>
      </c>
      <c r="B15" s="11"/>
      <c r="C15" s="11">
        <v>130000</v>
      </c>
      <c r="D15" s="11">
        <v>19460</v>
      </c>
      <c r="E15" s="11">
        <v>35000</v>
      </c>
      <c r="F15" s="52"/>
      <c r="G15" s="34"/>
      <c r="H15" s="1"/>
    </row>
    <row r="16" spans="1:8" x14ac:dyDescent="0.2">
      <c r="A16" s="56" t="s">
        <v>17</v>
      </c>
      <c r="B16" s="11">
        <f>SUM(B9:B15)</f>
        <v>1472650.6</v>
      </c>
      <c r="C16" s="11">
        <f>SUM(C9:C15)</f>
        <v>1440078.6</v>
      </c>
      <c r="D16" s="11">
        <f>SUM(D9:D15)</f>
        <v>1250113</v>
      </c>
      <c r="E16" s="11">
        <f>SUM(E9:E15)</f>
        <v>1268730</v>
      </c>
      <c r="F16" s="52"/>
      <c r="G16" s="34"/>
      <c r="H16" s="1"/>
    </row>
    <row r="17" spans="1:8" x14ac:dyDescent="0.2">
      <c r="A17" s="57"/>
      <c r="B17" s="11"/>
      <c r="C17" s="11"/>
      <c r="D17" s="11"/>
      <c r="E17" s="11"/>
      <c r="F17" s="52"/>
      <c r="G17" s="34"/>
      <c r="H17" s="1"/>
    </row>
    <row r="18" spans="1:8" x14ac:dyDescent="0.2">
      <c r="A18" s="54"/>
      <c r="B18" s="11"/>
      <c r="C18" s="11"/>
      <c r="D18" s="11"/>
      <c r="E18" s="11"/>
      <c r="F18" s="52"/>
      <c r="G18" s="34"/>
      <c r="H18" s="1"/>
    </row>
    <row r="19" spans="1:8" x14ac:dyDescent="0.2">
      <c r="A19" s="54" t="s">
        <v>18</v>
      </c>
      <c r="B19" s="11">
        <f>+B16+B6</f>
        <v>2700180.76</v>
      </c>
      <c r="C19" s="11">
        <f>SUM(C6+C16)</f>
        <v>2738244.87</v>
      </c>
      <c r="D19" s="11">
        <f>SUM(D6+D16)</f>
        <v>2605113</v>
      </c>
      <c r="E19" s="11">
        <f>E6+E16</f>
        <v>2587705.94</v>
      </c>
      <c r="F19" s="52"/>
      <c r="G19" s="34"/>
      <c r="H19" s="1"/>
    </row>
    <row r="20" spans="1:8" x14ac:dyDescent="0.2">
      <c r="A20" s="54" t="s">
        <v>19</v>
      </c>
      <c r="B20" s="23">
        <f>+B30</f>
        <v>1328893.28</v>
      </c>
      <c r="C20" s="11">
        <f>C30</f>
        <v>2738244.87</v>
      </c>
      <c r="D20" s="11">
        <f t="shared" ref="D20" si="0">D30</f>
        <v>1286137.06</v>
      </c>
      <c r="E20" s="11">
        <f>E30</f>
        <v>2587705.94</v>
      </c>
      <c r="F20" s="52"/>
      <c r="G20" s="34"/>
      <c r="H20" s="1"/>
    </row>
    <row r="21" spans="1:8" x14ac:dyDescent="0.2">
      <c r="A21" s="58" t="s">
        <v>20</v>
      </c>
      <c r="B21" s="11">
        <f>B19-B20</f>
        <v>1371287.4799999997</v>
      </c>
      <c r="C21" s="13">
        <v>0</v>
      </c>
      <c r="D21" s="11">
        <f>D19-D20</f>
        <v>1318975.94</v>
      </c>
      <c r="E21" s="13"/>
      <c r="F21" s="59"/>
      <c r="G21" s="34"/>
      <c r="H21" s="1"/>
    </row>
    <row r="22" spans="1:8" x14ac:dyDescent="0.2">
      <c r="A22" s="60"/>
      <c r="B22" s="11"/>
      <c r="C22" s="13"/>
      <c r="D22" s="11"/>
      <c r="E22" s="13"/>
      <c r="F22" s="61"/>
      <c r="G22" s="34"/>
      <c r="H22" s="1"/>
    </row>
    <row r="23" spans="1:8" x14ac:dyDescent="0.2">
      <c r="A23" s="60"/>
      <c r="B23" s="11"/>
      <c r="C23" s="13"/>
      <c r="D23" s="11"/>
      <c r="E23" s="13"/>
      <c r="F23" s="61"/>
      <c r="G23" s="34"/>
      <c r="H23" s="1"/>
    </row>
    <row r="24" spans="1:8" x14ac:dyDescent="0.2">
      <c r="A24" s="53" t="s">
        <v>21</v>
      </c>
      <c r="B24" s="11"/>
      <c r="C24" s="11"/>
      <c r="D24" s="11"/>
      <c r="E24" s="11"/>
      <c r="F24" s="52"/>
      <c r="G24" s="34"/>
      <c r="H24" s="1"/>
    </row>
    <row r="25" spans="1:8" x14ac:dyDescent="0.2">
      <c r="A25" s="54" t="s">
        <v>22</v>
      </c>
      <c r="B25" s="11">
        <v>257858.74</v>
      </c>
      <c r="C25" s="11">
        <f>C38</f>
        <v>412500</v>
      </c>
      <c r="D25" s="11">
        <f>D38</f>
        <v>306000</v>
      </c>
      <c r="E25" s="11">
        <v>410000</v>
      </c>
      <c r="F25" s="55"/>
      <c r="G25" s="34"/>
      <c r="H25" s="1"/>
    </row>
    <row r="26" spans="1:8" x14ac:dyDescent="0.2">
      <c r="A26" s="54" t="s">
        <v>23</v>
      </c>
      <c r="B26" s="11">
        <v>167016.87</v>
      </c>
      <c r="C26" s="11">
        <f>C53</f>
        <v>210050</v>
      </c>
      <c r="D26" s="11">
        <f t="shared" ref="D26" si="1">D53</f>
        <v>143302</v>
      </c>
      <c r="E26" s="11">
        <f>E53</f>
        <v>186800</v>
      </c>
      <c r="F26" s="11"/>
      <c r="G26" s="34"/>
      <c r="H26" s="1"/>
    </row>
    <row r="27" spans="1:8" x14ac:dyDescent="0.2">
      <c r="A27" s="54" t="s">
        <v>24</v>
      </c>
      <c r="B27" s="11">
        <f>B77</f>
        <v>878856.58000000007</v>
      </c>
      <c r="C27" s="11">
        <f>C77</f>
        <v>1791199.57</v>
      </c>
      <c r="D27" s="11">
        <f t="shared" ref="D27" si="2">D77</f>
        <v>816665.06</v>
      </c>
      <c r="E27" s="11">
        <f>E77</f>
        <v>1629546.97</v>
      </c>
      <c r="F27" s="55"/>
      <c r="G27" s="34"/>
      <c r="H27" s="1"/>
    </row>
    <row r="28" spans="1:8" x14ac:dyDescent="0.2">
      <c r="A28" s="54" t="s">
        <v>25</v>
      </c>
      <c r="B28" s="11">
        <v>25161.09</v>
      </c>
      <c r="C28" s="11">
        <v>33000</v>
      </c>
      <c r="D28" s="11">
        <v>20170</v>
      </c>
      <c r="E28" s="11">
        <f>E80</f>
        <v>25000</v>
      </c>
      <c r="F28" s="11"/>
      <c r="G28" s="34"/>
      <c r="H28" s="1"/>
    </row>
    <row r="29" spans="1:8" x14ac:dyDescent="0.2">
      <c r="A29" s="54" t="s">
        <v>26</v>
      </c>
      <c r="B29" s="11"/>
      <c r="C29" s="11">
        <f>C81</f>
        <v>291495.29999999981</v>
      </c>
      <c r="D29" s="11"/>
      <c r="E29" s="11">
        <f>E81</f>
        <v>336358.9700000002</v>
      </c>
      <c r="F29" s="52"/>
      <c r="G29" s="36"/>
      <c r="H29" s="14"/>
    </row>
    <row r="30" spans="1:8" x14ac:dyDescent="0.2">
      <c r="A30" s="53" t="s">
        <v>27</v>
      </c>
      <c r="B30" s="8">
        <f>SUM(B25:B29)</f>
        <v>1328893.28</v>
      </c>
      <c r="C30" s="8">
        <f t="shared" ref="C30:D30" si="3">SUM(C25:C29)</f>
        <v>2738244.87</v>
      </c>
      <c r="D30" s="8">
        <f t="shared" si="3"/>
        <v>1286137.06</v>
      </c>
      <c r="E30" s="8">
        <f>SUM(E25:E29)</f>
        <v>2587705.94</v>
      </c>
      <c r="F30" s="8"/>
      <c r="G30" s="33"/>
      <c r="H30" s="9"/>
    </row>
    <row r="31" spans="1:8" x14ac:dyDescent="0.2">
      <c r="A31" s="53"/>
      <c r="B31" s="8"/>
      <c r="C31" s="8"/>
      <c r="D31" s="8"/>
      <c r="E31" s="8"/>
      <c r="F31" s="55"/>
      <c r="G31" s="33"/>
      <c r="H31" s="9"/>
    </row>
    <row r="32" spans="1:8" x14ac:dyDescent="0.2">
      <c r="A32" s="53" t="s">
        <v>28</v>
      </c>
      <c r="B32" s="11"/>
      <c r="C32" s="11"/>
      <c r="D32" s="11"/>
      <c r="E32" s="11"/>
      <c r="F32" s="52"/>
      <c r="G32" s="32"/>
      <c r="H32" s="1"/>
    </row>
    <row r="33" spans="1:8" x14ac:dyDescent="0.2">
      <c r="A33" s="62" t="s">
        <v>29</v>
      </c>
      <c r="B33" s="11"/>
      <c r="C33" s="11"/>
      <c r="D33" s="11"/>
      <c r="E33" s="11"/>
      <c r="F33" s="52"/>
      <c r="G33" s="32"/>
      <c r="H33" s="1"/>
    </row>
    <row r="34" spans="1:8" x14ac:dyDescent="0.2">
      <c r="A34" s="63" t="s">
        <v>30</v>
      </c>
      <c r="B34" s="11">
        <f>162063.02+12307.54</f>
        <v>174370.56</v>
      </c>
      <c r="C34" s="15">
        <v>260000</v>
      </c>
      <c r="D34" s="11">
        <v>205000</v>
      </c>
      <c r="E34" s="15">
        <v>260000</v>
      </c>
      <c r="F34" s="64"/>
      <c r="G34" s="32"/>
      <c r="H34" s="1"/>
    </row>
    <row r="35" spans="1:8" x14ac:dyDescent="0.2">
      <c r="A35" s="63" t="s">
        <v>31</v>
      </c>
      <c r="B35" s="11">
        <v>6111.84</v>
      </c>
      <c r="C35" s="15">
        <v>22500</v>
      </c>
      <c r="D35" s="11">
        <v>13000</v>
      </c>
      <c r="E35" s="15">
        <v>20000</v>
      </c>
      <c r="F35" s="64"/>
      <c r="G35" s="32"/>
      <c r="H35" s="1"/>
    </row>
    <row r="36" spans="1:8" x14ac:dyDescent="0.2">
      <c r="A36" s="63" t="s">
        <v>32</v>
      </c>
      <c r="B36" s="11">
        <v>74163.56</v>
      </c>
      <c r="C36" s="15">
        <v>130000</v>
      </c>
      <c r="D36" s="11">
        <v>88000</v>
      </c>
      <c r="E36" s="15">
        <v>130000</v>
      </c>
      <c r="F36" s="64"/>
      <c r="G36" s="32"/>
      <c r="H36" s="1"/>
    </row>
    <row r="37" spans="1:8" x14ac:dyDescent="0.2">
      <c r="A37" s="54" t="s">
        <v>33</v>
      </c>
      <c r="B37" s="27">
        <v>15520.31</v>
      </c>
      <c r="C37" s="27">
        <v>0</v>
      </c>
      <c r="D37" s="27">
        <v>0</v>
      </c>
      <c r="E37" s="27">
        <v>0</v>
      </c>
      <c r="F37" s="65"/>
      <c r="G37" s="32"/>
      <c r="H37" s="1"/>
    </row>
    <row r="38" spans="1:8" x14ac:dyDescent="0.2">
      <c r="A38" s="62" t="s">
        <v>34</v>
      </c>
      <c r="B38" s="8">
        <f>SUM(B34:B37)</f>
        <v>270166.27</v>
      </c>
      <c r="C38" s="8">
        <f>SUM(C34:C37)</f>
        <v>412500</v>
      </c>
      <c r="D38" s="8">
        <f>SUM(D34:D37)</f>
        <v>306000</v>
      </c>
      <c r="E38" s="8">
        <f>SUM(E34:E37)</f>
        <v>410000</v>
      </c>
      <c r="F38" s="55"/>
      <c r="G38" s="37"/>
      <c r="H38" s="9"/>
    </row>
    <row r="39" spans="1:8" x14ac:dyDescent="0.2">
      <c r="A39" s="54"/>
      <c r="B39" s="11"/>
      <c r="C39" s="11"/>
      <c r="D39" s="11"/>
      <c r="E39" s="11"/>
      <c r="F39" s="52"/>
      <c r="G39" s="32"/>
      <c r="H39" s="1"/>
    </row>
    <row r="40" spans="1:8" x14ac:dyDescent="0.2">
      <c r="A40" s="51" t="s">
        <v>23</v>
      </c>
      <c r="B40" s="11"/>
      <c r="C40" s="11"/>
      <c r="D40" s="11"/>
      <c r="E40" s="11"/>
      <c r="F40" s="52"/>
      <c r="G40" s="32"/>
      <c r="H40" s="1"/>
    </row>
    <row r="41" spans="1:8" x14ac:dyDescent="0.2">
      <c r="A41" s="54" t="s">
        <v>35</v>
      </c>
      <c r="B41" s="11">
        <v>0</v>
      </c>
      <c r="C41" s="16">
        <v>15000</v>
      </c>
      <c r="D41" s="11">
        <v>0</v>
      </c>
      <c r="E41" s="16">
        <v>15000</v>
      </c>
      <c r="F41" s="66"/>
      <c r="G41" s="32"/>
      <c r="H41" s="1"/>
    </row>
    <row r="42" spans="1:8" x14ac:dyDescent="0.2">
      <c r="A42" s="54" t="s">
        <v>36</v>
      </c>
      <c r="B42" s="11">
        <v>5435.34</v>
      </c>
      <c r="C42" s="11">
        <v>7500</v>
      </c>
      <c r="D42" s="11">
        <v>7500</v>
      </c>
      <c r="E42" s="11">
        <v>7500</v>
      </c>
      <c r="F42" s="11"/>
      <c r="G42" s="32"/>
      <c r="H42" s="1"/>
    </row>
    <row r="43" spans="1:8" x14ac:dyDescent="0.2">
      <c r="A43" s="54" t="s">
        <v>37</v>
      </c>
      <c r="B43" s="11">
        <v>1007</v>
      </c>
      <c r="C43" s="11">
        <v>1250</v>
      </c>
      <c r="D43" s="11">
        <v>1100</v>
      </c>
      <c r="E43" s="11">
        <v>1250</v>
      </c>
      <c r="F43" s="11"/>
      <c r="G43" s="32"/>
      <c r="H43" s="1"/>
    </row>
    <row r="44" spans="1:8" x14ac:dyDescent="0.2">
      <c r="A44" s="54" t="s">
        <v>38</v>
      </c>
      <c r="B44" s="11">
        <v>7172.73</v>
      </c>
      <c r="C44" s="11">
        <v>7500</v>
      </c>
      <c r="D44" s="11">
        <v>3500</v>
      </c>
      <c r="E44" s="11">
        <v>7500</v>
      </c>
      <c r="F44" s="11"/>
      <c r="G44" s="32"/>
      <c r="H44" s="1"/>
    </row>
    <row r="45" spans="1:8" x14ac:dyDescent="0.2">
      <c r="A45" s="54" t="s">
        <v>39</v>
      </c>
      <c r="B45" s="11">
        <v>7064.37</v>
      </c>
      <c r="C45" s="11">
        <v>10000</v>
      </c>
      <c r="D45" s="11">
        <v>3000</v>
      </c>
      <c r="E45" s="11">
        <v>10000</v>
      </c>
      <c r="F45" s="11"/>
      <c r="G45" s="32"/>
      <c r="H45" s="1"/>
    </row>
    <row r="46" spans="1:8" x14ac:dyDescent="0.2">
      <c r="A46" s="54" t="s">
        <v>40</v>
      </c>
      <c r="B46" s="11">
        <v>859.8</v>
      </c>
      <c r="C46" s="11">
        <v>2000</v>
      </c>
      <c r="D46" s="11">
        <v>500</v>
      </c>
      <c r="E46" s="11">
        <v>1500</v>
      </c>
      <c r="F46" s="11"/>
      <c r="G46" s="32"/>
      <c r="H46" s="1"/>
    </row>
    <row r="47" spans="1:8" x14ac:dyDescent="0.2">
      <c r="A47" s="54" t="s">
        <v>41</v>
      </c>
      <c r="B47" s="11">
        <v>81445.94</v>
      </c>
      <c r="C47" s="11">
        <v>35000</v>
      </c>
      <c r="D47" s="11">
        <v>25000</v>
      </c>
      <c r="E47" s="11">
        <v>10000</v>
      </c>
      <c r="F47" s="11"/>
      <c r="G47" s="32"/>
      <c r="H47" s="1"/>
    </row>
    <row r="48" spans="1:8" x14ac:dyDescent="0.2">
      <c r="A48" s="54" t="s">
        <v>42</v>
      </c>
      <c r="B48" s="11">
        <v>49.22</v>
      </c>
      <c r="C48" s="11">
        <v>300</v>
      </c>
      <c r="D48" s="11">
        <v>152</v>
      </c>
      <c r="E48" s="11">
        <v>300</v>
      </c>
      <c r="F48" s="11"/>
      <c r="G48" s="32"/>
      <c r="H48" s="1"/>
    </row>
    <row r="49" spans="1:8" x14ac:dyDescent="0.2">
      <c r="A49" s="54" t="s">
        <v>43</v>
      </c>
      <c r="B49" s="11">
        <v>19883.740000000002</v>
      </c>
      <c r="C49" s="11">
        <v>25000</v>
      </c>
      <c r="D49" s="11">
        <v>25000</v>
      </c>
      <c r="E49" s="11">
        <v>26000</v>
      </c>
      <c r="F49" s="11"/>
      <c r="G49" s="32"/>
      <c r="H49" s="1"/>
    </row>
    <row r="50" spans="1:8" x14ac:dyDescent="0.2">
      <c r="A50" s="54" t="s">
        <v>44</v>
      </c>
      <c r="B50" s="11">
        <f>22631.82-126.71</f>
        <v>22505.11</v>
      </c>
      <c r="C50" s="11">
        <v>45000</v>
      </c>
      <c r="D50" s="11">
        <v>35000</v>
      </c>
      <c r="E50" s="11">
        <v>45000</v>
      </c>
      <c r="F50" s="11"/>
      <c r="G50" s="32"/>
      <c r="H50" s="1"/>
    </row>
    <row r="51" spans="1:8" x14ac:dyDescent="0.2">
      <c r="A51" s="54" t="s">
        <v>45</v>
      </c>
      <c r="B51" s="11">
        <v>20111.91</v>
      </c>
      <c r="C51" s="11">
        <v>60000</v>
      </c>
      <c r="D51" s="11">
        <v>40000</v>
      </c>
      <c r="E51" s="11">
        <v>60000</v>
      </c>
      <c r="F51" s="11"/>
      <c r="G51" s="32"/>
      <c r="H51" s="1"/>
    </row>
    <row r="52" spans="1:8" x14ac:dyDescent="0.2">
      <c r="A52" s="54" t="s">
        <v>72</v>
      </c>
      <c r="B52" s="11">
        <v>1355</v>
      </c>
      <c r="C52" s="11">
        <v>1500</v>
      </c>
      <c r="D52" s="11">
        <v>2550</v>
      </c>
      <c r="E52" s="11">
        <v>2750</v>
      </c>
      <c r="F52" s="11"/>
      <c r="G52" s="32"/>
      <c r="H52" s="1"/>
    </row>
    <row r="53" spans="1:8" x14ac:dyDescent="0.2">
      <c r="A53" s="75" t="s">
        <v>46</v>
      </c>
      <c r="B53" s="18">
        <f>SUM(B41:B52)</f>
        <v>166890.16</v>
      </c>
      <c r="C53" s="18">
        <f t="shared" ref="C53:F53" si="4">SUM(C41:C52)</f>
        <v>210050</v>
      </c>
      <c r="D53" s="18">
        <f t="shared" si="4"/>
        <v>143302</v>
      </c>
      <c r="E53" s="18">
        <f t="shared" si="4"/>
        <v>186800</v>
      </c>
      <c r="F53" s="76"/>
      <c r="G53" s="37"/>
      <c r="H53" s="9"/>
    </row>
    <row r="54" spans="1:8" x14ac:dyDescent="0.2">
      <c r="A54" s="73"/>
      <c r="B54" s="10"/>
      <c r="C54" s="10"/>
      <c r="D54" s="10"/>
      <c r="E54" s="10"/>
      <c r="F54" s="74"/>
      <c r="G54" s="32"/>
      <c r="H54" s="1"/>
    </row>
    <row r="55" spans="1:8" x14ac:dyDescent="0.2">
      <c r="A55" s="51" t="s">
        <v>24</v>
      </c>
      <c r="B55" s="11"/>
      <c r="C55" s="11"/>
      <c r="D55" s="11"/>
      <c r="E55" s="11"/>
      <c r="F55" s="52"/>
      <c r="G55" s="32"/>
      <c r="H55" s="1"/>
    </row>
    <row r="56" spans="1:8" x14ac:dyDescent="0.2">
      <c r="A56" s="54" t="s">
        <v>73</v>
      </c>
      <c r="B56" s="11"/>
      <c r="C56" s="11"/>
      <c r="D56" s="11"/>
      <c r="E56" s="11"/>
      <c r="F56" s="52"/>
      <c r="G56" s="32"/>
      <c r="H56" s="1"/>
    </row>
    <row r="57" spans="1:8" x14ac:dyDescent="0.2">
      <c r="A57" s="54" t="s">
        <v>48</v>
      </c>
      <c r="B57" s="11">
        <v>472341</v>
      </c>
      <c r="C57" s="11">
        <v>314662</v>
      </c>
      <c r="D57" s="11">
        <v>314662</v>
      </c>
      <c r="E57" s="11">
        <v>327822</v>
      </c>
      <c r="F57" s="52"/>
      <c r="G57" s="32"/>
      <c r="H57" s="1"/>
    </row>
    <row r="58" spans="1:8" x14ac:dyDescent="0.2">
      <c r="A58" s="54" t="s">
        <v>49</v>
      </c>
      <c r="B58" s="11">
        <v>118234</v>
      </c>
      <c r="C58" s="17">
        <v>131412</v>
      </c>
      <c r="D58" s="11">
        <v>131412</v>
      </c>
      <c r="E58" s="17">
        <v>171784</v>
      </c>
      <c r="F58" s="67"/>
      <c r="G58" s="32"/>
      <c r="H58" s="1"/>
    </row>
    <row r="59" spans="1:8" x14ac:dyDescent="0.2">
      <c r="A59" s="54" t="s">
        <v>50</v>
      </c>
      <c r="B59" s="11">
        <v>12100</v>
      </c>
      <c r="C59" s="11">
        <v>0</v>
      </c>
      <c r="D59" s="11">
        <v>0</v>
      </c>
      <c r="E59" s="11">
        <v>0</v>
      </c>
      <c r="F59" s="52"/>
      <c r="G59" s="32"/>
      <c r="H59" s="1"/>
    </row>
    <row r="60" spans="1:8" x14ac:dyDescent="0.2">
      <c r="A60" s="54" t="s">
        <v>51</v>
      </c>
      <c r="B60" s="17"/>
      <c r="C60" s="17">
        <v>50000</v>
      </c>
      <c r="D60" s="17">
        <v>0</v>
      </c>
      <c r="E60" s="17">
        <v>50000</v>
      </c>
      <c r="F60" s="67"/>
      <c r="G60" s="38"/>
      <c r="H60" s="1"/>
    </row>
    <row r="61" spans="1:8" x14ac:dyDescent="0.2">
      <c r="A61" s="54" t="s">
        <v>52</v>
      </c>
      <c r="B61" s="11"/>
      <c r="C61" s="11">
        <v>1000</v>
      </c>
      <c r="D61" s="11">
        <v>697</v>
      </c>
      <c r="E61" s="11">
        <v>1000</v>
      </c>
      <c r="F61" s="52"/>
      <c r="G61" s="32"/>
      <c r="H61" s="1"/>
    </row>
    <row r="62" spans="1:8" x14ac:dyDescent="0.2">
      <c r="A62" s="54" t="s">
        <v>74</v>
      </c>
      <c r="B62" s="11"/>
      <c r="C62" s="11">
        <v>4000</v>
      </c>
      <c r="D62" s="11">
        <v>0</v>
      </c>
      <c r="E62" s="11">
        <v>11500</v>
      </c>
      <c r="F62" s="52"/>
      <c r="G62" s="32"/>
      <c r="H62" s="1"/>
    </row>
    <row r="63" spans="1:8" x14ac:dyDescent="0.2">
      <c r="A63" s="54" t="s">
        <v>53</v>
      </c>
      <c r="B63" s="11">
        <v>20000</v>
      </c>
      <c r="C63" s="11">
        <v>22000</v>
      </c>
      <c r="D63" s="11">
        <v>20000</v>
      </c>
      <c r="E63" s="11">
        <v>22000</v>
      </c>
      <c r="F63" s="52"/>
      <c r="G63" s="32"/>
      <c r="H63" s="1"/>
    </row>
    <row r="64" spans="1:8" x14ac:dyDescent="0.2">
      <c r="A64" s="54" t="s">
        <v>54</v>
      </c>
      <c r="B64" s="11">
        <v>4000</v>
      </c>
      <c r="C64" s="11">
        <v>4500</v>
      </c>
      <c r="D64" s="11">
        <v>4500</v>
      </c>
      <c r="E64" s="11">
        <v>4500</v>
      </c>
      <c r="F64" s="52"/>
      <c r="G64" s="32"/>
      <c r="H64" s="5"/>
    </row>
    <row r="65" spans="1:8" x14ac:dyDescent="0.2">
      <c r="A65" s="51" t="s">
        <v>55</v>
      </c>
      <c r="B65" s="8">
        <f>SUM(B57:B64)</f>
        <v>626675</v>
      </c>
      <c r="C65" s="8">
        <f t="shared" ref="C65:E65" si="5">SUM(C57:C64)</f>
        <v>527574</v>
      </c>
      <c r="D65" s="8">
        <f t="shared" si="5"/>
        <v>471271</v>
      </c>
      <c r="E65" s="8">
        <f t="shared" si="5"/>
        <v>588606</v>
      </c>
      <c r="F65" s="55"/>
      <c r="G65" s="32"/>
      <c r="H65" s="5"/>
    </row>
    <row r="66" spans="1:8" x14ac:dyDescent="0.2">
      <c r="A66" s="54" t="s">
        <v>56</v>
      </c>
      <c r="B66" s="11"/>
      <c r="C66" s="11">
        <v>470477.97</v>
      </c>
      <c r="D66" s="11">
        <v>0</v>
      </c>
      <c r="E66" s="11">
        <v>470477.97</v>
      </c>
      <c r="F66" s="11"/>
      <c r="G66" s="32"/>
      <c r="H66" s="5"/>
    </row>
    <row r="67" spans="1:8" x14ac:dyDescent="0.2">
      <c r="A67" s="54" t="s">
        <v>57</v>
      </c>
      <c r="B67" s="11">
        <f>181315.58-B73-B74</f>
        <v>55619.00999999998</v>
      </c>
      <c r="C67" s="11">
        <v>115750</v>
      </c>
      <c r="D67" s="11">
        <v>77291.149999999994</v>
      </c>
      <c r="E67" s="11">
        <v>122575</v>
      </c>
      <c r="F67" s="52"/>
      <c r="G67" s="32"/>
      <c r="H67" s="1"/>
    </row>
    <row r="68" spans="1:8" x14ac:dyDescent="0.2">
      <c r="A68" s="54" t="s">
        <v>58</v>
      </c>
      <c r="B68" s="11">
        <v>12350</v>
      </c>
      <c r="C68" s="11">
        <v>37000</v>
      </c>
      <c r="D68" s="11">
        <v>12250</v>
      </c>
      <c r="E68" s="11">
        <v>37500</v>
      </c>
      <c r="F68" s="52"/>
      <c r="G68" s="32"/>
      <c r="H68" s="1"/>
    </row>
    <row r="69" spans="1:8" x14ac:dyDescent="0.2">
      <c r="A69" s="54" t="s">
        <v>59</v>
      </c>
      <c r="B69" s="17">
        <v>0</v>
      </c>
      <c r="C69" s="17">
        <v>130000</v>
      </c>
      <c r="D69" s="17">
        <v>54262</v>
      </c>
      <c r="E69" s="17">
        <v>0</v>
      </c>
      <c r="F69" s="67"/>
      <c r="G69" s="32"/>
      <c r="H69" s="5"/>
    </row>
    <row r="70" spans="1:8" x14ac:dyDescent="0.2">
      <c r="A70" s="54" t="s">
        <v>60</v>
      </c>
      <c r="B70" s="17">
        <v>0</v>
      </c>
      <c r="C70" s="17">
        <v>13000</v>
      </c>
      <c r="D70" s="17">
        <v>6595</v>
      </c>
      <c r="E70" s="17">
        <v>0</v>
      </c>
      <c r="F70" s="67"/>
      <c r="G70" s="32"/>
      <c r="H70" s="5"/>
    </row>
    <row r="71" spans="1:8" x14ac:dyDescent="0.2">
      <c r="A71" s="54" t="s">
        <v>47</v>
      </c>
      <c r="B71" s="11">
        <v>15000</v>
      </c>
      <c r="C71" s="11">
        <v>25500</v>
      </c>
      <c r="D71" s="11">
        <v>16025.91</v>
      </c>
      <c r="E71" s="11">
        <v>29500</v>
      </c>
      <c r="F71" s="52"/>
      <c r="G71" s="32"/>
      <c r="H71" s="1"/>
    </row>
    <row r="72" spans="1:8" x14ac:dyDescent="0.2">
      <c r="A72" s="54" t="s">
        <v>61</v>
      </c>
      <c r="B72" s="11">
        <v>43516</v>
      </c>
      <c r="C72" s="11">
        <v>47000</v>
      </c>
      <c r="D72" s="11">
        <v>45826</v>
      </c>
      <c r="E72" s="11">
        <v>44888</v>
      </c>
      <c r="F72" s="52"/>
      <c r="G72" s="32"/>
      <c r="H72" s="1"/>
    </row>
    <row r="73" spans="1:8" x14ac:dyDescent="0.2">
      <c r="A73" s="54" t="s">
        <v>62</v>
      </c>
      <c r="B73" s="11">
        <v>115696.57</v>
      </c>
      <c r="C73" s="11">
        <v>174897.6</v>
      </c>
      <c r="D73" s="11">
        <v>123144</v>
      </c>
      <c r="E73" s="11">
        <v>96000</v>
      </c>
      <c r="F73" s="52"/>
      <c r="G73" s="32"/>
      <c r="H73" s="1"/>
    </row>
    <row r="74" spans="1:8" x14ac:dyDescent="0.2">
      <c r="A74" s="54" t="s">
        <v>63</v>
      </c>
      <c r="B74" s="11">
        <v>10000</v>
      </c>
      <c r="C74" s="11">
        <v>10000</v>
      </c>
      <c r="D74" s="11">
        <v>10000</v>
      </c>
      <c r="E74" s="11">
        <v>0</v>
      </c>
      <c r="F74" s="52"/>
      <c r="G74" s="32"/>
      <c r="H74" s="1"/>
    </row>
    <row r="75" spans="1:8" x14ac:dyDescent="0.2">
      <c r="A75" s="54" t="s">
        <v>64</v>
      </c>
      <c r="B75" s="11">
        <v>0</v>
      </c>
      <c r="C75" s="11">
        <v>0</v>
      </c>
      <c r="D75" s="11">
        <v>0</v>
      </c>
      <c r="E75" s="11">
        <v>0</v>
      </c>
      <c r="F75" s="52"/>
      <c r="G75" s="32"/>
      <c r="H75" s="1"/>
    </row>
    <row r="76" spans="1:8" x14ac:dyDescent="0.2">
      <c r="A76" s="54" t="s">
        <v>65</v>
      </c>
      <c r="B76" s="17">
        <v>0</v>
      </c>
      <c r="C76" s="11">
        <v>240000</v>
      </c>
      <c r="D76" s="17">
        <v>0</v>
      </c>
      <c r="E76" s="11">
        <v>240000</v>
      </c>
      <c r="F76" s="52"/>
      <c r="G76" s="32"/>
      <c r="H76" s="5"/>
    </row>
    <row r="77" spans="1:8" x14ac:dyDescent="0.2">
      <c r="A77" s="51" t="s">
        <v>66</v>
      </c>
      <c r="B77" s="8">
        <f>SUM(B65:B76)</f>
        <v>878856.58000000007</v>
      </c>
      <c r="C77" s="8">
        <f t="shared" ref="C77:E77" si="6">SUM(C65:C76)</f>
        <v>1791199.57</v>
      </c>
      <c r="D77" s="8">
        <f t="shared" si="6"/>
        <v>816665.06</v>
      </c>
      <c r="E77" s="8">
        <f t="shared" si="6"/>
        <v>1629546.97</v>
      </c>
      <c r="F77" s="55"/>
      <c r="G77" s="37"/>
      <c r="H77" s="9"/>
    </row>
    <row r="78" spans="1:8" x14ac:dyDescent="0.2">
      <c r="A78" s="68"/>
      <c r="B78" s="11"/>
      <c r="C78" s="17"/>
      <c r="D78" s="11"/>
      <c r="E78" s="17"/>
      <c r="F78" s="67"/>
      <c r="G78" s="32"/>
      <c r="H78" s="1"/>
    </row>
    <row r="79" spans="1:8" x14ac:dyDescent="0.2">
      <c r="A79" s="51" t="s">
        <v>67</v>
      </c>
      <c r="B79" s="8"/>
      <c r="C79" s="8"/>
      <c r="D79" s="8"/>
      <c r="E79" s="8"/>
      <c r="F79" s="55"/>
      <c r="G79" s="37"/>
      <c r="H79" s="9"/>
    </row>
    <row r="80" spans="1:8" x14ac:dyDescent="0.2">
      <c r="A80" s="51" t="s">
        <v>25</v>
      </c>
      <c r="B80" s="8">
        <f>B28</f>
        <v>25161.09</v>
      </c>
      <c r="C80" s="8">
        <f t="shared" ref="C80" si="7">C28</f>
        <v>33000</v>
      </c>
      <c r="D80" s="8">
        <v>20170</v>
      </c>
      <c r="E80" s="8">
        <v>25000</v>
      </c>
      <c r="F80" s="55"/>
      <c r="G80" s="37"/>
      <c r="H80" s="9"/>
    </row>
    <row r="81" spans="1:8" x14ac:dyDescent="0.2">
      <c r="A81" s="69" t="s">
        <v>70</v>
      </c>
      <c r="B81" s="8"/>
      <c r="C81" s="8">
        <f>C19-SUM(C25:C28)</f>
        <v>291495.29999999981</v>
      </c>
      <c r="D81" s="8"/>
      <c r="E81" s="8">
        <f>E19-SUM(E25:E28)</f>
        <v>336358.9700000002</v>
      </c>
      <c r="F81" s="55"/>
      <c r="G81" s="39"/>
      <c r="H81" s="19"/>
    </row>
    <row r="82" spans="1:8" x14ac:dyDescent="0.2">
      <c r="A82" s="77" t="s">
        <v>20</v>
      </c>
      <c r="B82" s="72">
        <f>B6+B16-B20</f>
        <v>1371287.4799999997</v>
      </c>
      <c r="C82" s="70"/>
      <c r="D82" s="72">
        <f>D19-D30</f>
        <v>1318975.94</v>
      </c>
      <c r="E82" s="70"/>
      <c r="F82" s="71"/>
      <c r="G82" s="38"/>
      <c r="H82" s="1"/>
    </row>
    <row r="83" spans="1:8" x14ac:dyDescent="0.2">
      <c r="A83" s="24"/>
      <c r="B83" s="28"/>
      <c r="C83" s="28"/>
      <c r="D83" s="29"/>
      <c r="E83" s="29"/>
      <c r="F83" s="29"/>
    </row>
    <row r="85" spans="1:8" x14ac:dyDescent="0.2">
      <c r="C85" s="25"/>
    </row>
  </sheetData>
  <pageMargins left="0.7" right="0.2" top="0.75" bottom="0.5" header="0.3" footer="0.3"/>
  <pageSetup scale="8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Fletcher</cp:lastModifiedBy>
  <cp:lastPrinted>2023-06-18T18:04:29Z</cp:lastPrinted>
  <dcterms:created xsi:type="dcterms:W3CDTF">2023-06-15T12:10:48Z</dcterms:created>
  <dcterms:modified xsi:type="dcterms:W3CDTF">2025-09-13T04:58:35Z</dcterms:modified>
</cp:coreProperties>
</file>